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4節_中級練習問題\"/>
    </mc:Choice>
  </mc:AlternateContent>
  <xr:revisionPtr revIDLastSave="0" documentId="13_ncr:1_{51EBD1F2-783E-4E59-A3B6-3D23986561D0}" xr6:coauthVersionLast="47" xr6:coauthVersionMax="47" xr10:uidLastSave="{00000000-0000-0000-0000-000000000000}"/>
  <bookViews>
    <workbookView xWindow="-110" yWindow="-110" windowWidth="19420" windowHeight="10420" tabRatio="974" activeTab="2" xr2:uid="{00000000-000D-0000-FFFF-FFFF00000000}"/>
  </bookViews>
  <sheets>
    <sheet name="コード表" sheetId="8" r:id="rId1"/>
    <sheet name="１日の販売記録表" sheetId="6" r:id="rId2"/>
    <sheet name="報告書" sheetId="3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34" l="1"/>
  <c r="C32" i="34"/>
  <c r="C31" i="34"/>
  <c r="C30" i="34"/>
  <c r="C29" i="34"/>
  <c r="C28" i="34"/>
  <c r="B33" i="34"/>
  <c r="B32" i="34"/>
  <c r="B31" i="34"/>
  <c r="B30" i="34"/>
  <c r="B29" i="34"/>
  <c r="B28" i="34"/>
  <c r="D11" i="34"/>
  <c r="D10" i="34"/>
  <c r="D9" i="34"/>
  <c r="D8" i="34"/>
  <c r="D7" i="34"/>
  <c r="D6" i="34"/>
  <c r="C11" i="34"/>
  <c r="C10" i="34"/>
  <c r="C9" i="34"/>
  <c r="C8" i="34"/>
  <c r="C7" i="34"/>
  <c r="C6" i="34"/>
  <c r="B11" i="34"/>
  <c r="B10" i="34"/>
  <c r="B9" i="34"/>
  <c r="B8" i="34"/>
  <c r="B7" i="34"/>
  <c r="B6" i="34"/>
  <c r="F11" i="34" l="1"/>
  <c r="E11" i="34"/>
  <c r="F10" i="34"/>
  <c r="G10" i="34" s="1"/>
  <c r="J10" i="34" s="1"/>
  <c r="E10" i="34"/>
  <c r="F9" i="34"/>
  <c r="E9" i="34"/>
  <c r="G9" i="34" s="1"/>
  <c r="F8" i="34"/>
  <c r="E8" i="34"/>
  <c r="F7" i="34"/>
  <c r="E7" i="34"/>
  <c r="F6" i="34"/>
  <c r="F12" i="34" s="1"/>
  <c r="E6" i="34"/>
  <c r="D31" i="34" l="1"/>
  <c r="G31" i="34" s="1"/>
  <c r="J9" i="34"/>
  <c r="H9" i="34"/>
  <c r="I10" i="34"/>
  <c r="G11" i="34"/>
  <c r="I11" i="34"/>
  <c r="G8" i="34"/>
  <c r="J8" i="34" s="1"/>
  <c r="I8" i="34"/>
  <c r="I9" i="34"/>
  <c r="D32" i="34"/>
  <c r="H10" i="34"/>
  <c r="G6" i="34"/>
  <c r="J6" i="34" s="1"/>
  <c r="G7" i="34"/>
  <c r="J7" i="34" s="1"/>
  <c r="E12" i="34"/>
  <c r="D33" i="34" l="1"/>
  <c r="G33" i="34" s="1"/>
  <c r="J11" i="34"/>
  <c r="H11" i="34"/>
  <c r="I6" i="34"/>
  <c r="I7" i="34"/>
  <c r="D30" i="34"/>
  <c r="G30" i="34" s="1"/>
  <c r="H8" i="34"/>
  <c r="G32" i="34"/>
  <c r="H7" i="34"/>
  <c r="D29" i="34"/>
  <c r="D28" i="34"/>
  <c r="G12" i="34"/>
  <c r="H6" i="34"/>
  <c r="H12" i="34" l="1"/>
  <c r="G29" i="34"/>
  <c r="G28" i="34"/>
  <c r="D34" i="34"/>
  <c r="D4" i="8"/>
  <c r="E29" i="34" s="1"/>
  <c r="D5" i="8"/>
  <c r="E30" i="34" s="1"/>
  <c r="D6" i="8"/>
  <c r="E31" i="34" s="1"/>
  <c r="D7" i="8"/>
  <c r="E32" i="34" s="1"/>
  <c r="D8" i="8"/>
  <c r="E33" i="34" s="1"/>
  <c r="D3" i="8"/>
  <c r="E28" i="34" s="1"/>
  <c r="E34" i="34" l="1"/>
  <c r="F28" i="34" s="1"/>
  <c r="F29" i="34" l="1"/>
  <c r="F33" i="34"/>
  <c r="F31" i="34"/>
  <c r="F30" i="34"/>
  <c r="F32" i="34"/>
</calcChain>
</file>

<file path=xl/sharedStrings.xml><?xml version="1.0" encoding="utf-8"?>
<sst xmlns="http://schemas.openxmlformats.org/spreadsheetml/2006/main" count="105" uniqueCount="38">
  <si>
    <t>売上金額</t>
    <rPh sb="0" eb="2">
      <t>ウリアゲ</t>
    </rPh>
    <rPh sb="2" eb="4">
      <t>キンガク</t>
    </rPh>
    <phoneticPr fontId="2"/>
  </si>
  <si>
    <t>店頭販売</t>
    <rPh sb="0" eb="2">
      <t>テントウ</t>
    </rPh>
    <rPh sb="2" eb="4">
      <t>ハンバイ</t>
    </rPh>
    <phoneticPr fontId="2"/>
  </si>
  <si>
    <t>Web予約</t>
    <rPh sb="3" eb="5">
      <t>ヨヤク</t>
    </rPh>
    <phoneticPr fontId="2"/>
  </si>
  <si>
    <t>A001</t>
    <phoneticPr fontId="2"/>
  </si>
  <si>
    <t>A002</t>
    <phoneticPr fontId="2"/>
  </si>
  <si>
    <t>A003</t>
    <phoneticPr fontId="2"/>
  </si>
  <si>
    <t>A004</t>
    <phoneticPr fontId="2"/>
  </si>
  <si>
    <t>B001</t>
    <phoneticPr fontId="2"/>
  </si>
  <si>
    <t>B002</t>
    <phoneticPr fontId="2"/>
  </si>
  <si>
    <t>商品名</t>
    <rPh sb="0" eb="3">
      <t>ショウヒンメイ</t>
    </rPh>
    <phoneticPr fontId="2"/>
  </si>
  <si>
    <t>たまごサンド</t>
    <phoneticPr fontId="2"/>
  </si>
  <si>
    <t>メロン塩パン</t>
    <rPh sb="3" eb="4">
      <t>シオ</t>
    </rPh>
    <phoneticPr fontId="2"/>
  </si>
  <si>
    <t>明太子クリーム</t>
    <rPh sb="0" eb="3">
      <t>メンタイコ</t>
    </rPh>
    <phoneticPr fontId="2"/>
  </si>
  <si>
    <t>食パン</t>
    <rPh sb="0" eb="1">
      <t>ショク</t>
    </rPh>
    <phoneticPr fontId="2"/>
  </si>
  <si>
    <t>チョコレート食パン</t>
    <rPh sb="6" eb="7">
      <t>ショク</t>
    </rPh>
    <phoneticPr fontId="2"/>
  </si>
  <si>
    <t>シュガードーナツ</t>
    <phoneticPr fontId="2"/>
  </si>
  <si>
    <t>商品コード</t>
    <rPh sb="0" eb="2">
      <t>ショウヒン</t>
    </rPh>
    <phoneticPr fontId="2"/>
  </si>
  <si>
    <t>Web売上率</t>
    <rPh sb="3" eb="5">
      <t>ウリアゲ</t>
    </rPh>
    <rPh sb="5" eb="6">
      <t>リツ</t>
    </rPh>
    <phoneticPr fontId="2"/>
  </si>
  <si>
    <t>売上数</t>
    <rPh sb="0" eb="2">
      <t>ウリアゲ</t>
    </rPh>
    <rPh sb="2" eb="3">
      <t>スウ</t>
    </rPh>
    <phoneticPr fontId="2"/>
  </si>
  <si>
    <t>残り数</t>
    <rPh sb="0" eb="1">
      <t>ノコ</t>
    </rPh>
    <rPh sb="2" eb="3">
      <t>スウ</t>
    </rPh>
    <phoneticPr fontId="2"/>
  </si>
  <si>
    <t>税込価格</t>
    <rPh sb="0" eb="2">
      <t>ゼイコ</t>
    </rPh>
    <rPh sb="2" eb="4">
      <t>カカク</t>
    </rPh>
    <phoneticPr fontId="2"/>
  </si>
  <si>
    <t>商品名</t>
    <rPh sb="0" eb="3">
      <t>ショウヒンメイ</t>
    </rPh>
    <phoneticPr fontId="2"/>
  </si>
  <si>
    <t>商品コード</t>
    <rPh sb="0" eb="2">
      <t>ショウヒン</t>
    </rPh>
    <phoneticPr fontId="2"/>
  </si>
  <si>
    <t>合計</t>
    <rPh sb="0" eb="2">
      <t>ゴウケイ</t>
    </rPh>
    <phoneticPr fontId="2"/>
  </si>
  <si>
    <t>店頭販売</t>
    <rPh sb="0" eb="4">
      <t>テントウハンバイ</t>
    </rPh>
    <phoneticPr fontId="2"/>
  </si>
  <si>
    <t>商品コード表</t>
    <rPh sb="0" eb="2">
      <t>ショウヒン</t>
    </rPh>
    <rPh sb="5" eb="6">
      <t>ヒョウ</t>
    </rPh>
    <phoneticPr fontId="2"/>
  </si>
  <si>
    <t>セール価格</t>
    <rPh sb="3" eb="5">
      <t>カカク</t>
    </rPh>
    <phoneticPr fontId="2"/>
  </si>
  <si>
    <t>セール価格</t>
    <rPh sb="3" eb="5">
      <t>カカク</t>
    </rPh>
    <phoneticPr fontId="2"/>
  </si>
  <si>
    <t>売上構成比</t>
    <rPh sb="0" eb="5">
      <t>ウリアゲコウセイヒ</t>
    </rPh>
    <phoneticPr fontId="2"/>
  </si>
  <si>
    <t>報告日：</t>
    <rPh sb="0" eb="3">
      <t>ホウコクヒ</t>
    </rPh>
    <phoneticPr fontId="2"/>
  </si>
  <si>
    <t>販売数量</t>
    <rPh sb="0" eb="4">
      <t>ハンバイスウリョウ</t>
    </rPh>
    <phoneticPr fontId="2"/>
  </si>
  <si>
    <t>製造数</t>
    <rPh sb="0" eb="3">
      <t>セイゾウスウ</t>
    </rPh>
    <phoneticPr fontId="2"/>
  </si>
  <si>
    <t>１日の販売記録</t>
    <rPh sb="1" eb="2">
      <t>ニチ</t>
    </rPh>
    <rPh sb="3" eb="7">
      <t>ハンバイキロク</t>
    </rPh>
    <phoneticPr fontId="2"/>
  </si>
  <si>
    <t>１日の売上集計結果と明日の売上予測</t>
    <rPh sb="1" eb="2">
      <t>ニチ</t>
    </rPh>
    <rPh sb="3" eb="5">
      <t>ウリアゲ</t>
    </rPh>
    <rPh sb="5" eb="7">
      <t>シュウケイ</t>
    </rPh>
    <rPh sb="7" eb="9">
      <t>ケッカ</t>
    </rPh>
    <rPh sb="10" eb="12">
      <t>アス</t>
    </rPh>
    <rPh sb="13" eb="15">
      <t>ウリアゲ</t>
    </rPh>
    <rPh sb="15" eb="17">
      <t>ヨソク</t>
    </rPh>
    <phoneticPr fontId="2"/>
  </si>
  <si>
    <t>２．明日の売上予測</t>
    <rPh sb="2" eb="4">
      <t>アス</t>
    </rPh>
    <rPh sb="5" eb="6">
      <t>ウ</t>
    </rPh>
    <rPh sb="6" eb="7">
      <t>ア</t>
    </rPh>
    <rPh sb="7" eb="9">
      <t>ヨソク</t>
    </rPh>
    <phoneticPr fontId="2"/>
  </si>
  <si>
    <t>１．本日の売上集計</t>
    <rPh sb="2" eb="4">
      <t>ホンジツ</t>
    </rPh>
    <rPh sb="5" eb="6">
      <t>ウ</t>
    </rPh>
    <rPh sb="6" eb="7">
      <t>ア</t>
    </rPh>
    <rPh sb="7" eb="9">
      <t>シュウケイ</t>
    </rPh>
    <phoneticPr fontId="2"/>
  </si>
  <si>
    <t>売上金額（見込）</t>
    <rPh sb="0" eb="2">
      <t>ウリアゲ</t>
    </rPh>
    <rPh sb="2" eb="4">
      <t>キンガク</t>
    </rPh>
    <rPh sb="5" eb="7">
      <t>ミコミ</t>
    </rPh>
    <phoneticPr fontId="2"/>
  </si>
  <si>
    <t>売上数（見込）</t>
    <rPh sb="0" eb="2">
      <t>ウリアゲ</t>
    </rPh>
    <rPh sb="2" eb="3">
      <t>スウ</t>
    </rPh>
    <rPh sb="4" eb="6">
      <t>ミコミ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</si>
</sst>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0000"/>
      <name val="Meiry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6" fontId="0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6" fontId="0" fillId="0" borderId="0" xfId="0" applyNumberFormat="1">
      <alignment vertical="center"/>
    </xf>
    <xf numFmtId="0" fontId="3" fillId="0" borderId="0" xfId="0" applyFont="1" applyAlignment="1">
      <alignment horizontal="center" vertical="center" wrapText="1"/>
    </xf>
    <xf numFmtId="176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6" fontId="0" fillId="0" borderId="1" xfId="1" applyFont="1" applyBorder="1" applyAlignment="1">
      <alignment horizontal="center" vertical="center"/>
    </xf>
    <xf numFmtId="38" fontId="0" fillId="0" borderId="1" xfId="3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quotePrefix="1">
      <alignment vertical="center"/>
    </xf>
    <xf numFmtId="0" fontId="0" fillId="0" borderId="0" xfId="0" applyAlignment="1">
      <alignment horizontal="left" vertical="center"/>
    </xf>
    <xf numFmtId="56" fontId="0" fillId="0" borderId="0" xfId="0" applyNumberFormat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56" fontId="0" fillId="2" borderId="1" xfId="0" applyNumberFormat="1" applyFill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</cellXfs>
  <cellStyles count="4">
    <cellStyle name="パーセント" xfId="2" builtinId="5"/>
    <cellStyle name="桁区切り" xfId="3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明日の売り上げ予測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報告書!$E$27</c:f>
              <c:strCache>
                <c:ptCount val="1"/>
                <c:pt idx="0">
                  <c:v>売上金額（見込）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報告書!$B$28:$B$33</c:f>
              <c:strCache>
                <c:ptCount val="6"/>
                <c:pt idx="0">
                  <c:v>たまごサンド</c:v>
                </c:pt>
                <c:pt idx="1">
                  <c:v>メロン塩パン</c:v>
                </c:pt>
                <c:pt idx="2">
                  <c:v>明太子クリーム</c:v>
                </c:pt>
                <c:pt idx="3">
                  <c:v>シュガードーナツ</c:v>
                </c:pt>
                <c:pt idx="4">
                  <c:v>食パン</c:v>
                </c:pt>
                <c:pt idx="5">
                  <c:v>チョコレート食パン</c:v>
                </c:pt>
              </c:strCache>
            </c:strRef>
          </c:cat>
          <c:val>
            <c:numRef>
              <c:f>報告書!$E$28:$E$33</c:f>
              <c:numCache>
                <c:formatCode>#,##0_);[Red]\(#,##0\)</c:formatCode>
                <c:ptCount val="6"/>
                <c:pt idx="0">
                  <c:v>33264</c:v>
                </c:pt>
                <c:pt idx="1">
                  <c:v>15228</c:v>
                </c:pt>
                <c:pt idx="2">
                  <c:v>9324</c:v>
                </c:pt>
                <c:pt idx="3">
                  <c:v>8424</c:v>
                </c:pt>
                <c:pt idx="4">
                  <c:v>73530</c:v>
                </c:pt>
                <c:pt idx="5">
                  <c:v>70200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F2-4B13-800E-3445C3598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3330384"/>
        <c:axId val="513333992"/>
      </c:barChart>
      <c:lineChart>
        <c:grouping val="standard"/>
        <c:varyColors val="0"/>
        <c:ser>
          <c:idx val="0"/>
          <c:order val="0"/>
          <c:tx>
            <c:strRef>
              <c:f>報告書!$D$27</c:f>
              <c:strCache>
                <c:ptCount val="1"/>
                <c:pt idx="0">
                  <c:v>売上数（見込）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報告書!$B$28:$B$33</c:f>
              <c:strCache>
                <c:ptCount val="6"/>
                <c:pt idx="0">
                  <c:v>たまごサンド</c:v>
                </c:pt>
                <c:pt idx="1">
                  <c:v>メロン塩パン</c:v>
                </c:pt>
                <c:pt idx="2">
                  <c:v>明太子クリーム</c:v>
                </c:pt>
                <c:pt idx="3">
                  <c:v>シュガードーナツ</c:v>
                </c:pt>
                <c:pt idx="4">
                  <c:v>食パン</c:v>
                </c:pt>
                <c:pt idx="5">
                  <c:v>チョコレート食パン</c:v>
                </c:pt>
              </c:strCache>
            </c:strRef>
          </c:cat>
          <c:val>
            <c:numRef>
              <c:f>報告書!$D$28:$D$33</c:f>
              <c:numCache>
                <c:formatCode>General</c:formatCode>
                <c:ptCount val="6"/>
                <c:pt idx="0">
                  <c:v>77</c:v>
                </c:pt>
                <c:pt idx="1">
                  <c:v>94</c:v>
                </c:pt>
                <c:pt idx="2">
                  <c:v>74</c:v>
                </c:pt>
                <c:pt idx="3">
                  <c:v>104</c:v>
                </c:pt>
                <c:pt idx="4">
                  <c:v>86</c:v>
                </c:pt>
                <c:pt idx="5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F2-4B13-800E-3445C3598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646992"/>
        <c:axId val="468647976"/>
      </c:lineChart>
      <c:catAx>
        <c:axId val="51333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3333992"/>
        <c:crosses val="autoZero"/>
        <c:auto val="1"/>
        <c:lblAlgn val="ctr"/>
        <c:lblOffset val="100"/>
        <c:noMultiLvlLbl val="0"/>
      </c:catAx>
      <c:valAx>
        <c:axId val="513333992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金額（円）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3330384"/>
        <c:crosses val="autoZero"/>
        <c:crossBetween val="between"/>
        <c:majorUnit val="20000"/>
      </c:valAx>
      <c:valAx>
        <c:axId val="468647976"/>
        <c:scaling>
          <c:orientation val="minMax"/>
          <c:max val="150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数量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8646992"/>
        <c:crosses val="max"/>
        <c:crossBetween val="between"/>
        <c:majorUnit val="30"/>
      </c:valAx>
      <c:catAx>
        <c:axId val="468646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86479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商品別売上数の比較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報告書!$E$5</c:f>
              <c:strCache>
                <c:ptCount val="1"/>
                <c:pt idx="0">
                  <c:v>Web予約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報告書!$B$6:$B$11</c:f>
              <c:strCache>
                <c:ptCount val="6"/>
                <c:pt idx="0">
                  <c:v>たまごサンド</c:v>
                </c:pt>
                <c:pt idx="1">
                  <c:v>メロン塩パン</c:v>
                </c:pt>
                <c:pt idx="2">
                  <c:v>明太子クリーム</c:v>
                </c:pt>
                <c:pt idx="3">
                  <c:v>シュガードーナツ</c:v>
                </c:pt>
                <c:pt idx="4">
                  <c:v>食パン</c:v>
                </c:pt>
                <c:pt idx="5">
                  <c:v>チョコレート食パン</c:v>
                </c:pt>
              </c:strCache>
            </c:strRef>
          </c:cat>
          <c:val>
            <c:numRef>
              <c:f>報告書!$E$6:$E$11</c:f>
              <c:numCache>
                <c:formatCode>General</c:formatCode>
                <c:ptCount val="6"/>
                <c:pt idx="0">
                  <c:v>17</c:v>
                </c:pt>
                <c:pt idx="1">
                  <c:v>20</c:v>
                </c:pt>
                <c:pt idx="2">
                  <c:v>10</c:v>
                </c:pt>
                <c:pt idx="3">
                  <c:v>40</c:v>
                </c:pt>
                <c:pt idx="4">
                  <c:v>53</c:v>
                </c:pt>
                <c:pt idx="5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BE-4072-A08B-0D63853D2179}"/>
            </c:ext>
          </c:extLst>
        </c:ser>
        <c:ser>
          <c:idx val="1"/>
          <c:order val="1"/>
          <c:tx>
            <c:strRef>
              <c:f>報告書!$F$5</c:f>
              <c:strCache>
                <c:ptCount val="1"/>
                <c:pt idx="0">
                  <c:v>店頭販売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報告書!$B$6:$B$11</c:f>
              <c:strCache>
                <c:ptCount val="6"/>
                <c:pt idx="0">
                  <c:v>たまごサンド</c:v>
                </c:pt>
                <c:pt idx="1">
                  <c:v>メロン塩パン</c:v>
                </c:pt>
                <c:pt idx="2">
                  <c:v>明太子クリーム</c:v>
                </c:pt>
                <c:pt idx="3">
                  <c:v>シュガードーナツ</c:v>
                </c:pt>
                <c:pt idx="4">
                  <c:v>食パン</c:v>
                </c:pt>
                <c:pt idx="5">
                  <c:v>チョコレート食パン</c:v>
                </c:pt>
              </c:strCache>
            </c:strRef>
          </c:cat>
          <c:val>
            <c:numRef>
              <c:f>報告書!$F$6:$F$11</c:f>
              <c:numCache>
                <c:formatCode>General</c:formatCode>
                <c:ptCount val="6"/>
                <c:pt idx="0">
                  <c:v>42</c:v>
                </c:pt>
                <c:pt idx="1">
                  <c:v>52</c:v>
                </c:pt>
                <c:pt idx="2">
                  <c:v>47</c:v>
                </c:pt>
                <c:pt idx="3">
                  <c:v>40</c:v>
                </c:pt>
                <c:pt idx="4">
                  <c:v>13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BE-4072-A08B-0D63853D217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99261976"/>
        <c:axId val="499269520"/>
      </c:barChart>
      <c:catAx>
        <c:axId val="4992619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9269520"/>
        <c:crosses val="autoZero"/>
        <c:auto val="1"/>
        <c:lblAlgn val="ctr"/>
        <c:lblOffset val="100"/>
        <c:noMultiLvlLbl val="0"/>
      </c:catAx>
      <c:valAx>
        <c:axId val="49926952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926197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10</xdr:col>
      <xdr:colOff>6350</xdr:colOff>
      <xdr:row>48</xdr:row>
      <xdr:rowOff>222250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C4C61A4-ADCA-4134-B09A-3CFB0E116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13</xdr:row>
      <xdr:rowOff>0</xdr:rowOff>
    </xdr:from>
    <xdr:to>
      <xdr:col>8</xdr:col>
      <xdr:colOff>2050</xdr:colOff>
      <xdr:row>24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35DDCEE9-A6D6-4565-9CB1-3A2A37BC9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8"/>
  <sheetViews>
    <sheetView workbookViewId="0"/>
  </sheetViews>
  <sheetFormatPr defaultColWidth="9" defaultRowHeight="18"/>
  <cols>
    <col min="1" max="1" width="12.58203125" customWidth="1"/>
    <col min="2" max="2" width="18.58203125" customWidth="1"/>
    <col min="3" max="3" width="9.58203125" customWidth="1"/>
    <col min="4" max="4" width="11.58203125" customWidth="1"/>
    <col min="5" max="5" width="9.58203125" customWidth="1"/>
    <col min="8" max="8" width="7.08203125" bestFit="1" customWidth="1"/>
    <col min="10" max="10" width="11" bestFit="1" customWidth="1"/>
    <col min="11" max="11" width="7.08203125" bestFit="1" customWidth="1"/>
  </cols>
  <sheetData>
    <row r="1" spans="1:5">
      <c r="A1" t="s">
        <v>25</v>
      </c>
    </row>
    <row r="2" spans="1:5">
      <c r="A2" s="2" t="s">
        <v>22</v>
      </c>
      <c r="B2" s="2" t="s">
        <v>21</v>
      </c>
      <c r="C2" s="10" t="s">
        <v>20</v>
      </c>
      <c r="D2" s="10" t="s">
        <v>27</v>
      </c>
      <c r="E2" s="2" t="s">
        <v>30</v>
      </c>
    </row>
    <row r="3" spans="1:5">
      <c r="A3" s="3" t="s">
        <v>3</v>
      </c>
      <c r="B3" s="3" t="s">
        <v>10</v>
      </c>
      <c r="C3" s="4">
        <v>480</v>
      </c>
      <c r="D3" s="4">
        <f>C3*0.9</f>
        <v>432</v>
      </c>
      <c r="E3" s="3">
        <v>70</v>
      </c>
    </row>
    <row r="4" spans="1:5">
      <c r="A4" s="3" t="s">
        <v>4</v>
      </c>
      <c r="B4" s="3" t="s">
        <v>11</v>
      </c>
      <c r="C4" s="4">
        <v>180</v>
      </c>
      <c r="D4" s="4">
        <f t="shared" ref="D4:D8" si="0">C4*0.9</f>
        <v>162</v>
      </c>
      <c r="E4" s="3">
        <v>100</v>
      </c>
    </row>
    <row r="5" spans="1:5">
      <c r="A5" s="3" t="s">
        <v>5</v>
      </c>
      <c r="B5" s="3" t="s">
        <v>12</v>
      </c>
      <c r="C5" s="4">
        <v>140</v>
      </c>
      <c r="D5" s="4">
        <f t="shared" si="0"/>
        <v>126</v>
      </c>
      <c r="E5" s="3">
        <v>100</v>
      </c>
    </row>
    <row r="6" spans="1:5">
      <c r="A6" s="3" t="s">
        <v>6</v>
      </c>
      <c r="B6" s="3" t="s">
        <v>15</v>
      </c>
      <c r="C6" s="4">
        <v>90</v>
      </c>
      <c r="D6" s="4">
        <f t="shared" si="0"/>
        <v>81</v>
      </c>
      <c r="E6" s="3">
        <v>100</v>
      </c>
    </row>
    <row r="7" spans="1:5">
      <c r="A7" s="3" t="s">
        <v>7</v>
      </c>
      <c r="B7" s="3" t="s">
        <v>13</v>
      </c>
      <c r="C7" s="4">
        <v>950</v>
      </c>
      <c r="D7" s="4">
        <f t="shared" si="0"/>
        <v>855</v>
      </c>
      <c r="E7" s="3">
        <v>100</v>
      </c>
    </row>
    <row r="8" spans="1:5">
      <c r="A8" s="3" t="s">
        <v>8</v>
      </c>
      <c r="B8" s="3" t="s">
        <v>14</v>
      </c>
      <c r="C8" s="4">
        <v>1200</v>
      </c>
      <c r="D8" s="4">
        <f t="shared" si="0"/>
        <v>1080</v>
      </c>
      <c r="E8" s="3">
        <v>50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98"/>
  <sheetViews>
    <sheetView zoomScaleNormal="100" workbookViewId="0"/>
  </sheetViews>
  <sheetFormatPr defaultColWidth="9" defaultRowHeight="18"/>
  <cols>
    <col min="1" max="1" width="11.58203125" style="8" customWidth="1"/>
    <col min="2" max="3" width="9.58203125" style="8" customWidth="1"/>
  </cols>
  <sheetData>
    <row r="1" spans="1:3">
      <c r="A1" s="14" t="s">
        <v>32</v>
      </c>
    </row>
    <row r="2" spans="1:3">
      <c r="A2" s="2" t="s">
        <v>16</v>
      </c>
      <c r="B2" s="2" t="s">
        <v>2</v>
      </c>
      <c r="C2" s="2" t="s">
        <v>24</v>
      </c>
    </row>
    <row r="3" spans="1:3">
      <c r="A3" s="2" t="s">
        <v>3</v>
      </c>
      <c r="B3" s="2"/>
      <c r="C3" s="9">
        <v>12</v>
      </c>
    </row>
    <row r="4" spans="1:3">
      <c r="A4" s="2" t="s">
        <v>4</v>
      </c>
      <c r="B4" s="9"/>
      <c r="C4" s="9">
        <v>16</v>
      </c>
    </row>
    <row r="5" spans="1:3">
      <c r="A5" s="2" t="s">
        <v>5</v>
      </c>
      <c r="B5" s="9"/>
      <c r="C5" s="9">
        <v>10</v>
      </c>
    </row>
    <row r="6" spans="1:3">
      <c r="A6" s="2" t="s">
        <v>6</v>
      </c>
      <c r="B6" s="2"/>
      <c r="C6" s="9">
        <v>30</v>
      </c>
    </row>
    <row r="7" spans="1:3">
      <c r="A7" s="2" t="s">
        <v>7</v>
      </c>
      <c r="B7" s="9">
        <v>10</v>
      </c>
      <c r="C7" s="2"/>
    </row>
    <row r="8" spans="1:3">
      <c r="A8" s="2" t="s">
        <v>8</v>
      </c>
      <c r="B8" s="9">
        <v>7</v>
      </c>
      <c r="C8" s="2"/>
    </row>
    <row r="9" spans="1:3">
      <c r="A9" s="2" t="s">
        <v>3</v>
      </c>
      <c r="B9" s="9">
        <v>10</v>
      </c>
      <c r="C9" s="2"/>
    </row>
    <row r="10" spans="1:3">
      <c r="A10" s="2" t="s">
        <v>4</v>
      </c>
      <c r="B10" s="9"/>
      <c r="C10" s="2">
        <v>1</v>
      </c>
    </row>
    <row r="11" spans="1:3">
      <c r="A11" s="2" t="s">
        <v>5</v>
      </c>
      <c r="B11" s="2"/>
      <c r="C11" s="9">
        <v>8</v>
      </c>
    </row>
    <row r="12" spans="1:3">
      <c r="A12" s="2" t="s">
        <v>6</v>
      </c>
      <c r="B12" s="2"/>
      <c r="C12" s="9">
        <v>6</v>
      </c>
    </row>
    <row r="13" spans="1:3">
      <c r="A13" s="2" t="s">
        <v>7</v>
      </c>
      <c r="B13" s="2"/>
      <c r="C13" s="9">
        <v>3</v>
      </c>
    </row>
    <row r="14" spans="1:3">
      <c r="A14" s="2" t="s">
        <v>8</v>
      </c>
      <c r="B14" s="2"/>
      <c r="C14" s="9">
        <v>5</v>
      </c>
    </row>
    <row r="15" spans="1:3">
      <c r="A15" s="2" t="s">
        <v>3</v>
      </c>
      <c r="B15" s="2"/>
      <c r="C15" s="9">
        <v>10</v>
      </c>
    </row>
    <row r="16" spans="1:3">
      <c r="A16" s="2" t="s">
        <v>4</v>
      </c>
      <c r="B16" s="2"/>
      <c r="C16" s="9">
        <v>6</v>
      </c>
    </row>
    <row r="17" spans="1:3">
      <c r="A17" s="2" t="s">
        <v>5</v>
      </c>
      <c r="B17" s="9">
        <v>10</v>
      </c>
      <c r="C17" s="2"/>
    </row>
    <row r="18" spans="1:3">
      <c r="A18" s="2" t="s">
        <v>6</v>
      </c>
      <c r="B18" s="9">
        <v>12</v>
      </c>
      <c r="C18" s="2"/>
    </row>
    <row r="19" spans="1:3">
      <c r="A19" s="2" t="s">
        <v>7</v>
      </c>
      <c r="B19" s="9">
        <v>10</v>
      </c>
      <c r="C19" s="2"/>
    </row>
    <row r="20" spans="1:3">
      <c r="A20" s="2" t="s">
        <v>8</v>
      </c>
      <c r="B20" s="9">
        <v>11</v>
      </c>
      <c r="C20" s="2"/>
    </row>
    <row r="21" spans="1:3">
      <c r="A21" s="2" t="s">
        <v>3</v>
      </c>
      <c r="B21" s="2"/>
      <c r="C21" s="9">
        <v>6</v>
      </c>
    </row>
    <row r="22" spans="1:3">
      <c r="A22" s="2" t="s">
        <v>4</v>
      </c>
      <c r="B22" s="2"/>
      <c r="C22" s="9">
        <v>7</v>
      </c>
    </row>
    <row r="23" spans="1:3">
      <c r="A23" s="2" t="s">
        <v>5</v>
      </c>
      <c r="B23" s="2"/>
      <c r="C23" s="9">
        <v>3</v>
      </c>
    </row>
    <row r="24" spans="1:3">
      <c r="A24" s="2" t="s">
        <v>6</v>
      </c>
      <c r="B24" s="2"/>
      <c r="C24" s="9">
        <v>4</v>
      </c>
    </row>
    <row r="25" spans="1:3">
      <c r="A25" s="2" t="s">
        <v>7</v>
      </c>
      <c r="B25" s="9">
        <v>5</v>
      </c>
      <c r="C25" s="9"/>
    </row>
    <row r="26" spans="1:3">
      <c r="A26" s="2" t="s">
        <v>7</v>
      </c>
      <c r="B26" s="9">
        <v>8</v>
      </c>
      <c r="C26" s="9"/>
    </row>
    <row r="27" spans="1:3">
      <c r="A27" s="2" t="s">
        <v>7</v>
      </c>
      <c r="B27" s="9">
        <v>5</v>
      </c>
      <c r="C27" s="9"/>
    </row>
    <row r="28" spans="1:3">
      <c r="A28" s="2" t="s">
        <v>7</v>
      </c>
      <c r="B28" s="2"/>
      <c r="C28" s="9">
        <v>5</v>
      </c>
    </row>
    <row r="29" spans="1:3">
      <c r="A29" s="2" t="s">
        <v>8</v>
      </c>
      <c r="B29" s="9">
        <v>9</v>
      </c>
      <c r="C29" s="2"/>
    </row>
    <row r="30" spans="1:3">
      <c r="A30" s="2" t="s">
        <v>3</v>
      </c>
      <c r="B30" s="2"/>
      <c r="C30" s="9">
        <v>6</v>
      </c>
    </row>
    <row r="31" spans="1:3">
      <c r="A31" s="2" t="s">
        <v>4</v>
      </c>
      <c r="B31" s="2"/>
      <c r="C31" s="9">
        <v>16</v>
      </c>
    </row>
    <row r="32" spans="1:3">
      <c r="A32" s="2" t="s">
        <v>5</v>
      </c>
      <c r="B32" s="2"/>
      <c r="C32" s="9">
        <v>4</v>
      </c>
    </row>
    <row r="33" spans="1:3">
      <c r="A33" s="2" t="s">
        <v>6</v>
      </c>
      <c r="B33" s="9">
        <v>6</v>
      </c>
      <c r="C33" s="2"/>
    </row>
    <row r="34" spans="1:3">
      <c r="A34" s="2" t="s">
        <v>7</v>
      </c>
      <c r="B34" s="9">
        <v>9</v>
      </c>
      <c r="C34" s="2"/>
    </row>
    <row r="35" spans="1:3">
      <c r="A35" s="2" t="s">
        <v>8</v>
      </c>
      <c r="B35" s="2"/>
      <c r="C35" s="9">
        <v>8</v>
      </c>
    </row>
    <row r="36" spans="1:3">
      <c r="A36" s="2" t="s">
        <v>3</v>
      </c>
      <c r="B36" s="9">
        <v>7</v>
      </c>
      <c r="C36" s="2"/>
    </row>
    <row r="37" spans="1:3">
      <c r="A37" s="2" t="s">
        <v>4</v>
      </c>
      <c r="B37" s="9">
        <v>20</v>
      </c>
      <c r="C37" s="2"/>
    </row>
    <row r="38" spans="1:3">
      <c r="A38" s="2" t="s">
        <v>5</v>
      </c>
      <c r="B38" s="2"/>
      <c r="C38" s="9">
        <v>8</v>
      </c>
    </row>
    <row r="39" spans="1:3">
      <c r="A39" s="2" t="s">
        <v>6</v>
      </c>
      <c r="B39" s="9">
        <v>10</v>
      </c>
      <c r="C39" s="2"/>
    </row>
    <row r="40" spans="1:3">
      <c r="A40" s="2" t="s">
        <v>3</v>
      </c>
      <c r="B40" s="2"/>
      <c r="C40" s="9">
        <v>8</v>
      </c>
    </row>
    <row r="41" spans="1:3">
      <c r="A41" s="2" t="s">
        <v>4</v>
      </c>
      <c r="B41" s="2"/>
      <c r="C41" s="9">
        <v>6</v>
      </c>
    </row>
    <row r="42" spans="1:3">
      <c r="A42" s="2" t="s">
        <v>5</v>
      </c>
      <c r="B42" s="2"/>
      <c r="C42" s="9">
        <v>10</v>
      </c>
    </row>
    <row r="43" spans="1:3">
      <c r="A43" s="2" t="s">
        <v>6</v>
      </c>
      <c r="B43" s="9">
        <v>6</v>
      </c>
      <c r="C43" s="2"/>
    </row>
    <row r="44" spans="1:3">
      <c r="A44" s="2" t="s">
        <v>7</v>
      </c>
      <c r="B44" s="9">
        <v>4</v>
      </c>
      <c r="C44" s="2"/>
    </row>
    <row r="45" spans="1:3">
      <c r="A45" s="2" t="s">
        <v>8</v>
      </c>
      <c r="B45" s="9">
        <v>8</v>
      </c>
      <c r="C45" s="2"/>
    </row>
    <row r="46" spans="1:3">
      <c r="A46" s="2" t="s">
        <v>7</v>
      </c>
      <c r="B46" s="9">
        <v>2</v>
      </c>
      <c r="C46" s="2"/>
    </row>
    <row r="47" spans="1:3">
      <c r="A47" s="2" t="s">
        <v>8</v>
      </c>
      <c r="B47" s="9">
        <v>2</v>
      </c>
      <c r="C47" s="2"/>
    </row>
    <row r="48" spans="1:3">
      <c r="A48" s="2" t="s">
        <v>7</v>
      </c>
      <c r="B48" s="2"/>
      <c r="C48" s="9">
        <v>5</v>
      </c>
    </row>
    <row r="49" spans="1:3">
      <c r="A49" s="2" t="s">
        <v>5</v>
      </c>
      <c r="B49" s="2"/>
      <c r="C49" s="9">
        <v>4</v>
      </c>
    </row>
    <row r="50" spans="1:3">
      <c r="A50" s="2" t="s">
        <v>6</v>
      </c>
      <c r="B50" s="9">
        <v>6</v>
      </c>
      <c r="C50" s="2"/>
    </row>
    <row r="51" spans="1:3">
      <c r="B51" s="6"/>
    </row>
    <row r="52" spans="1:3">
      <c r="B52" s="6"/>
    </row>
    <row r="53" spans="1:3">
      <c r="B53" s="6"/>
    </row>
    <row r="54" spans="1:3">
      <c r="B54" s="6"/>
    </row>
    <row r="55" spans="1:3">
      <c r="B55" s="6"/>
    </row>
    <row r="56" spans="1:3">
      <c r="B56" s="6"/>
    </row>
    <row r="57" spans="1:3">
      <c r="B57" s="6"/>
    </row>
    <row r="58" spans="1:3">
      <c r="B58" s="6"/>
    </row>
    <row r="59" spans="1:3">
      <c r="B59" s="6"/>
    </row>
    <row r="60" spans="1:3">
      <c r="B60" s="6"/>
    </row>
    <row r="61" spans="1:3">
      <c r="B61" s="6"/>
    </row>
    <row r="62" spans="1:3">
      <c r="B62" s="6"/>
    </row>
    <row r="63" spans="1:3">
      <c r="B63" s="6"/>
    </row>
    <row r="64" spans="1:3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  <row r="74" spans="2:2">
      <c r="B74" s="6"/>
    </row>
    <row r="75" spans="2:2">
      <c r="B75" s="6"/>
    </row>
    <row r="76" spans="2:2">
      <c r="B76" s="6"/>
    </row>
    <row r="77" spans="2:2">
      <c r="B77" s="6"/>
    </row>
    <row r="78" spans="2:2">
      <c r="B78" s="6"/>
    </row>
    <row r="79" spans="2:2">
      <c r="B79" s="6"/>
    </row>
    <row r="80" spans="2:2">
      <c r="B80" s="6"/>
    </row>
    <row r="81" spans="2:2">
      <c r="B81" s="6"/>
    </row>
    <row r="82" spans="2:2">
      <c r="B82" s="6"/>
    </row>
    <row r="83" spans="2:2">
      <c r="B83" s="6"/>
    </row>
    <row r="84" spans="2:2">
      <c r="B84" s="6"/>
    </row>
    <row r="85" spans="2:2">
      <c r="B85" s="6"/>
    </row>
    <row r="86" spans="2:2">
      <c r="B86" s="6"/>
    </row>
    <row r="87" spans="2:2">
      <c r="B87" s="6"/>
    </row>
    <row r="88" spans="2:2">
      <c r="B88" s="6"/>
    </row>
    <row r="89" spans="2:2">
      <c r="B89" s="6"/>
    </row>
    <row r="90" spans="2:2">
      <c r="B90" s="6"/>
    </row>
    <row r="91" spans="2:2">
      <c r="B91" s="6"/>
    </row>
    <row r="92" spans="2:2">
      <c r="B92" s="6"/>
    </row>
    <row r="93" spans="2:2">
      <c r="B93" s="6"/>
    </row>
    <row r="94" spans="2:2">
      <c r="B94" s="6"/>
    </row>
    <row r="95" spans="2:2">
      <c r="B95" s="6"/>
    </row>
    <row r="96" spans="2:2">
      <c r="B96" s="6"/>
    </row>
    <row r="97" spans="2:2">
      <c r="B97" s="6"/>
    </row>
    <row r="98" spans="2:2">
      <c r="B98" s="6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A2AF9-FF2A-4479-A983-20195F6ADC77}">
  <sheetPr>
    <pageSetUpPr fitToPage="1"/>
  </sheetPr>
  <dimension ref="A2:M34"/>
  <sheetViews>
    <sheetView tabSelected="1" zoomScaleNormal="100" workbookViewId="0"/>
  </sheetViews>
  <sheetFormatPr defaultRowHeight="18"/>
  <cols>
    <col min="1" max="1" width="11.58203125" customWidth="1"/>
    <col min="2" max="2" width="19.58203125" customWidth="1"/>
    <col min="3" max="3" width="11.58203125" customWidth="1"/>
    <col min="4" max="4" width="15.58203125" customWidth="1"/>
    <col min="5" max="5" width="17.58203125" customWidth="1"/>
    <col min="6" max="6" width="11.58203125" customWidth="1"/>
    <col min="7" max="7" width="8.58203125" customWidth="1"/>
    <col min="8" max="8" width="9.58203125" customWidth="1"/>
    <col min="9" max="9" width="11.58203125" customWidth="1"/>
    <col min="10" max="10" width="8.58203125" customWidth="1"/>
  </cols>
  <sheetData>
    <row r="2" spans="1:13">
      <c r="B2" t="s">
        <v>33</v>
      </c>
    </row>
    <row r="4" spans="1:13">
      <c r="A4" t="s">
        <v>35</v>
      </c>
      <c r="H4" s="12" t="s">
        <v>29</v>
      </c>
      <c r="I4" s="18"/>
    </row>
    <row r="5" spans="1:13">
      <c r="A5" s="16" t="s">
        <v>16</v>
      </c>
      <c r="B5" s="16" t="s">
        <v>9</v>
      </c>
      <c r="C5" s="16" t="s">
        <v>20</v>
      </c>
      <c r="D5" s="16" t="s">
        <v>30</v>
      </c>
      <c r="E5" s="17" t="s">
        <v>2</v>
      </c>
      <c r="F5" s="17" t="s">
        <v>1</v>
      </c>
      <c r="G5" s="17" t="s">
        <v>18</v>
      </c>
      <c r="H5" s="17" t="s">
        <v>0</v>
      </c>
      <c r="I5" s="16" t="s">
        <v>17</v>
      </c>
      <c r="J5" s="17" t="s">
        <v>19</v>
      </c>
      <c r="L5" s="15"/>
      <c r="M5" s="13"/>
    </row>
    <row r="6" spans="1:13">
      <c r="A6" s="3" t="s">
        <v>3</v>
      </c>
      <c r="B6" s="3" t="str">
        <f>VLOOKUP(A6,コード表!$A$3:$E$8,2,FALSE)</f>
        <v>たまごサンド</v>
      </c>
      <c r="C6" s="11">
        <f>VLOOKUP(A6,コード表!$A$3:$E$8,3,FALSE)</f>
        <v>480</v>
      </c>
      <c r="D6" s="3">
        <f>VLOOKUP(A6,コード表!$A$3:$E$8,5,FALSE)</f>
        <v>70</v>
      </c>
      <c r="E6" s="3">
        <f>SUMIFS('１日の販売記録表'!$B$3:$B$50,'１日の販売記録表'!$A$3:$A$50,A6)</f>
        <v>17</v>
      </c>
      <c r="F6" s="3">
        <f>SUMIFS('１日の販売記録表'!$C$3:$C$50,'１日の販売記録表'!$A$3:$A$50,A6)</f>
        <v>42</v>
      </c>
      <c r="G6" s="3">
        <f>E6+F6</f>
        <v>59</v>
      </c>
      <c r="H6" s="11">
        <f>C6*G6</f>
        <v>28320</v>
      </c>
      <c r="I6" s="7">
        <f>ROUND(E6/G6,3)</f>
        <v>0.28799999999999998</v>
      </c>
      <c r="J6" s="2">
        <f>IF(G6=D6,"完売",D6-G6)</f>
        <v>11</v>
      </c>
      <c r="M6" s="13"/>
    </row>
    <row r="7" spans="1:13">
      <c r="A7" s="3" t="s">
        <v>4</v>
      </c>
      <c r="B7" s="3" t="str">
        <f>VLOOKUP(A7,コード表!$A$3:$E$8,2,FALSE)</f>
        <v>メロン塩パン</v>
      </c>
      <c r="C7" s="11">
        <f>VLOOKUP(A7,コード表!$A$3:$E$8,3,FALSE)</f>
        <v>180</v>
      </c>
      <c r="D7" s="3">
        <f>VLOOKUP(A7,コード表!$A$3:$E$8,5,FALSE)</f>
        <v>100</v>
      </c>
      <c r="E7" s="3">
        <f>SUMIFS('１日の販売記録表'!$B$3:$B$50,'１日の販売記録表'!$A$3:$A$50,A7)</f>
        <v>20</v>
      </c>
      <c r="F7" s="3">
        <f>SUMIFS('１日の販売記録表'!$C$3:$C$50,'１日の販売記録表'!$A$3:$A$50,A7)</f>
        <v>52</v>
      </c>
      <c r="G7" s="3">
        <f t="shared" ref="G7:G11" si="0">E7+F7</f>
        <v>72</v>
      </c>
      <c r="H7" s="11">
        <f t="shared" ref="H7:H11" si="1">C7*G7</f>
        <v>12960</v>
      </c>
      <c r="I7" s="7">
        <f t="shared" ref="I7:I11" si="2">ROUND(E7/G7,3)</f>
        <v>0.27800000000000002</v>
      </c>
      <c r="J7" s="2">
        <f t="shared" ref="J7:J11" si="3">IF(G7=D7,"完売",D7-G7)</f>
        <v>28</v>
      </c>
      <c r="M7" s="13"/>
    </row>
    <row r="8" spans="1:13">
      <c r="A8" s="3" t="s">
        <v>5</v>
      </c>
      <c r="B8" s="3" t="str">
        <f>VLOOKUP(A8,コード表!$A$3:$E$8,2,FALSE)</f>
        <v>明太子クリーム</v>
      </c>
      <c r="C8" s="11">
        <f>VLOOKUP(A8,コード表!$A$3:$E$8,3,FALSE)</f>
        <v>140</v>
      </c>
      <c r="D8" s="3">
        <f>VLOOKUP(A8,コード表!$A$3:$E$8,5,FALSE)</f>
        <v>100</v>
      </c>
      <c r="E8" s="3">
        <f>SUMIFS('１日の販売記録表'!$B$3:$B$50,'１日の販売記録表'!$A$3:$A$50,A8)</f>
        <v>10</v>
      </c>
      <c r="F8" s="3">
        <f>SUMIFS('１日の販売記録表'!$C$3:$C$50,'１日の販売記録表'!$A$3:$A$50,A8)</f>
        <v>47</v>
      </c>
      <c r="G8" s="3">
        <f t="shared" si="0"/>
        <v>57</v>
      </c>
      <c r="H8" s="11">
        <f t="shared" si="1"/>
        <v>7980</v>
      </c>
      <c r="I8" s="7">
        <f t="shared" si="2"/>
        <v>0.17499999999999999</v>
      </c>
      <c r="J8" s="2">
        <f t="shared" si="3"/>
        <v>43</v>
      </c>
      <c r="M8" s="13"/>
    </row>
    <row r="9" spans="1:13">
      <c r="A9" s="3" t="s">
        <v>6</v>
      </c>
      <c r="B9" s="3" t="str">
        <f>VLOOKUP(A9,コード表!$A$3:$E$8,2,FALSE)</f>
        <v>シュガードーナツ</v>
      </c>
      <c r="C9" s="11">
        <f>VLOOKUP(A9,コード表!$A$3:$E$8,3,FALSE)</f>
        <v>90</v>
      </c>
      <c r="D9" s="3">
        <f>VLOOKUP(A9,コード表!$A$3:$E$8,5,FALSE)</f>
        <v>100</v>
      </c>
      <c r="E9" s="3">
        <f>SUMIFS('１日の販売記録表'!$B$3:$B$50,'１日の販売記録表'!$A$3:$A$50,A9)</f>
        <v>40</v>
      </c>
      <c r="F9" s="3">
        <f>SUMIFS('１日の販売記録表'!$C$3:$C$50,'１日の販売記録表'!$A$3:$A$50,A9)</f>
        <v>40</v>
      </c>
      <c r="G9" s="3">
        <f t="shared" si="0"/>
        <v>80</v>
      </c>
      <c r="H9" s="11">
        <f t="shared" si="1"/>
        <v>7200</v>
      </c>
      <c r="I9" s="7">
        <f t="shared" si="2"/>
        <v>0.5</v>
      </c>
      <c r="J9" s="2">
        <f t="shared" si="3"/>
        <v>20</v>
      </c>
      <c r="M9" s="13"/>
    </row>
    <row r="10" spans="1:13">
      <c r="A10" s="3" t="s">
        <v>7</v>
      </c>
      <c r="B10" s="3" t="str">
        <f>VLOOKUP(A10,コード表!$A$3:$E$8,2,FALSE)</f>
        <v>食パン</v>
      </c>
      <c r="C10" s="11">
        <f>VLOOKUP(A10,コード表!$A$3:$E$8,3,FALSE)</f>
        <v>950</v>
      </c>
      <c r="D10" s="3">
        <f>VLOOKUP(A10,コード表!$A$3:$E$8,5,FALSE)</f>
        <v>100</v>
      </c>
      <c r="E10" s="3">
        <f>SUMIFS('１日の販売記録表'!$B$3:$B$50,'１日の販売記録表'!$A$3:$A$50,A10)</f>
        <v>53</v>
      </c>
      <c r="F10" s="3">
        <f>SUMIFS('１日の販売記録表'!$C$3:$C$50,'１日の販売記録表'!$A$3:$A$50,A10)</f>
        <v>13</v>
      </c>
      <c r="G10" s="3">
        <f t="shared" si="0"/>
        <v>66</v>
      </c>
      <c r="H10" s="11">
        <f t="shared" si="1"/>
        <v>62700</v>
      </c>
      <c r="I10" s="7">
        <f t="shared" si="2"/>
        <v>0.80300000000000005</v>
      </c>
      <c r="J10" s="2">
        <f t="shared" si="3"/>
        <v>34</v>
      </c>
      <c r="M10" s="13"/>
    </row>
    <row r="11" spans="1:13">
      <c r="A11" s="3" t="s">
        <v>8</v>
      </c>
      <c r="B11" s="3" t="str">
        <f>VLOOKUP(A11,コード表!$A$3:$E$8,2,FALSE)</f>
        <v>チョコレート食パン</v>
      </c>
      <c r="C11" s="11">
        <f>VLOOKUP(A11,コード表!$A$3:$E$8,3,FALSE)</f>
        <v>1200</v>
      </c>
      <c r="D11" s="3">
        <f>VLOOKUP(A11,コード表!$A$3:$E$8,5,FALSE)</f>
        <v>50</v>
      </c>
      <c r="E11" s="3">
        <f>SUMIFS('１日の販売記録表'!$B$3:$B$50,'１日の販売記録表'!$A$3:$A$50,A11)</f>
        <v>37</v>
      </c>
      <c r="F11" s="3">
        <f>SUMIFS('１日の販売記録表'!$C$3:$C$50,'１日の販売記録表'!$A$3:$A$50,A11)</f>
        <v>13</v>
      </c>
      <c r="G11" s="3">
        <f t="shared" si="0"/>
        <v>50</v>
      </c>
      <c r="H11" s="11">
        <f t="shared" si="1"/>
        <v>60000</v>
      </c>
      <c r="I11" s="7">
        <f t="shared" si="2"/>
        <v>0.74</v>
      </c>
      <c r="J11" s="2" t="str">
        <f t="shared" si="3"/>
        <v>完売</v>
      </c>
      <c r="M11" s="13"/>
    </row>
    <row r="12" spans="1:13">
      <c r="C12" s="1"/>
      <c r="D12" s="16" t="s">
        <v>23</v>
      </c>
      <c r="E12" s="3">
        <f>SUM(E6:E11)</f>
        <v>177</v>
      </c>
      <c r="F12" s="3">
        <f t="shared" ref="F12:H12" si="4">SUM(F6:F11)</f>
        <v>207</v>
      </c>
      <c r="G12" s="3">
        <f t="shared" si="4"/>
        <v>384</v>
      </c>
      <c r="H12" s="11">
        <f t="shared" si="4"/>
        <v>179160</v>
      </c>
      <c r="M12" s="13"/>
    </row>
    <row r="13" spans="1:13">
      <c r="C13" s="1"/>
      <c r="H13" s="5"/>
      <c r="M13" s="13"/>
    </row>
    <row r="14" spans="1:13">
      <c r="M14" s="13"/>
    </row>
    <row r="15" spans="1:13">
      <c r="M15" s="13"/>
    </row>
    <row r="16" spans="1:13">
      <c r="M16" s="13"/>
    </row>
    <row r="17" spans="1:13">
      <c r="M17" s="13"/>
    </row>
    <row r="18" spans="1:13">
      <c r="M18" s="13"/>
    </row>
    <row r="19" spans="1:13">
      <c r="M19" s="13"/>
    </row>
    <row r="20" spans="1:13">
      <c r="M20" s="13"/>
    </row>
    <row r="21" spans="1:13">
      <c r="M21" s="13"/>
    </row>
    <row r="22" spans="1:13">
      <c r="M22" s="13"/>
    </row>
    <row r="23" spans="1:13">
      <c r="M23" s="13"/>
    </row>
    <row r="24" spans="1:13">
      <c r="M24" s="13"/>
    </row>
    <row r="25" spans="1:13">
      <c r="M25" s="13"/>
    </row>
    <row r="26" spans="1:13">
      <c r="A26" t="s">
        <v>34</v>
      </c>
      <c r="M26" s="13"/>
    </row>
    <row r="27" spans="1:13">
      <c r="A27" s="16" t="s">
        <v>16</v>
      </c>
      <c r="B27" s="16" t="s">
        <v>9</v>
      </c>
      <c r="C27" s="16" t="s">
        <v>26</v>
      </c>
      <c r="D27" s="16" t="s">
        <v>37</v>
      </c>
      <c r="E27" s="16" t="s">
        <v>36</v>
      </c>
      <c r="F27" s="16" t="s">
        <v>28</v>
      </c>
      <c r="G27" s="16" t="s">
        <v>31</v>
      </c>
    </row>
    <row r="28" spans="1:13">
      <c r="A28" s="3" t="s">
        <v>3</v>
      </c>
      <c r="B28" s="3" t="str">
        <f>VLOOKUP(A28,コード表!$A$3:$E$8,2,FALSE)</f>
        <v>たまごサンド</v>
      </c>
      <c r="C28" s="11">
        <f>VLOOKUP(A28,コード表!$A$3:$E$8,4,FALSE)</f>
        <v>432</v>
      </c>
      <c r="D28" s="3">
        <f>ROUND(G6*1.3,0)</f>
        <v>77</v>
      </c>
      <c r="E28" s="11">
        <f>C28*D28</f>
        <v>33264</v>
      </c>
      <c r="F28" s="7">
        <f>ROUND(E28/$E$34,3)</f>
        <v>0.158</v>
      </c>
      <c r="G28" s="3">
        <f>ROUNDUP(D28,-1)</f>
        <v>80</v>
      </c>
    </row>
    <row r="29" spans="1:13">
      <c r="A29" s="3" t="s">
        <v>4</v>
      </c>
      <c r="B29" s="3" t="str">
        <f>VLOOKUP(A29,コード表!$A$3:$E$8,2,FALSE)</f>
        <v>メロン塩パン</v>
      </c>
      <c r="C29" s="11">
        <f>VLOOKUP(A29,コード表!$A$3:$E$8,4,FALSE)</f>
        <v>162</v>
      </c>
      <c r="D29" s="3">
        <f t="shared" ref="D29:D33" si="5">ROUND(G7*1.3,0)</f>
        <v>94</v>
      </c>
      <c r="E29" s="11">
        <f t="shared" ref="E29:E33" si="6">C29*D29</f>
        <v>15228</v>
      </c>
      <c r="F29" s="7">
        <f t="shared" ref="F29:F33" si="7">ROUND(E29/$E$34,3)</f>
        <v>7.2999999999999995E-2</v>
      </c>
      <c r="G29" s="3">
        <f t="shared" ref="G29:G33" si="8">ROUNDUP(D29,-1)</f>
        <v>100</v>
      </c>
    </row>
    <row r="30" spans="1:13">
      <c r="A30" s="3" t="s">
        <v>5</v>
      </c>
      <c r="B30" s="3" t="str">
        <f>VLOOKUP(A30,コード表!$A$3:$E$8,2,FALSE)</f>
        <v>明太子クリーム</v>
      </c>
      <c r="C30" s="11">
        <f>VLOOKUP(A30,コード表!$A$3:$E$8,4,FALSE)</f>
        <v>126</v>
      </c>
      <c r="D30" s="3">
        <f t="shared" si="5"/>
        <v>74</v>
      </c>
      <c r="E30" s="11">
        <f t="shared" si="6"/>
        <v>9324</v>
      </c>
      <c r="F30" s="7">
        <f t="shared" si="7"/>
        <v>4.3999999999999997E-2</v>
      </c>
      <c r="G30" s="3">
        <f t="shared" si="8"/>
        <v>80</v>
      </c>
    </row>
    <row r="31" spans="1:13">
      <c r="A31" s="3" t="s">
        <v>6</v>
      </c>
      <c r="B31" s="3" t="str">
        <f>VLOOKUP(A31,コード表!$A$3:$E$8,2,FALSE)</f>
        <v>シュガードーナツ</v>
      </c>
      <c r="C31" s="11">
        <f>VLOOKUP(A31,コード表!$A$3:$E$8,4,FALSE)</f>
        <v>81</v>
      </c>
      <c r="D31" s="3">
        <f t="shared" si="5"/>
        <v>104</v>
      </c>
      <c r="E31" s="11">
        <f t="shared" si="6"/>
        <v>8424</v>
      </c>
      <c r="F31" s="7">
        <f t="shared" si="7"/>
        <v>0.04</v>
      </c>
      <c r="G31" s="3">
        <f t="shared" si="8"/>
        <v>110</v>
      </c>
    </row>
    <row r="32" spans="1:13">
      <c r="A32" s="3" t="s">
        <v>7</v>
      </c>
      <c r="B32" s="3" t="str">
        <f>VLOOKUP(A32,コード表!$A$3:$E$8,2,FALSE)</f>
        <v>食パン</v>
      </c>
      <c r="C32" s="11">
        <f>VLOOKUP(A32,コード表!$A$3:$E$8,4,FALSE)</f>
        <v>855</v>
      </c>
      <c r="D32" s="3">
        <f t="shared" si="5"/>
        <v>86</v>
      </c>
      <c r="E32" s="11">
        <f t="shared" si="6"/>
        <v>73530</v>
      </c>
      <c r="F32" s="7">
        <f t="shared" si="7"/>
        <v>0.35</v>
      </c>
      <c r="G32" s="3">
        <f t="shared" si="8"/>
        <v>90</v>
      </c>
    </row>
    <row r="33" spans="1:7">
      <c r="A33" s="3" t="s">
        <v>8</v>
      </c>
      <c r="B33" s="3" t="str">
        <f>VLOOKUP(A33,コード表!$A$3:$E$8,2,FALSE)</f>
        <v>チョコレート食パン</v>
      </c>
      <c r="C33" s="11">
        <f>VLOOKUP(A33,コード表!$A$3:$E$8,4,FALSE)</f>
        <v>1080</v>
      </c>
      <c r="D33" s="3">
        <f t="shared" si="5"/>
        <v>65</v>
      </c>
      <c r="E33" s="11">
        <f t="shared" si="6"/>
        <v>70200</v>
      </c>
      <c r="F33" s="7">
        <f t="shared" si="7"/>
        <v>0.33400000000000002</v>
      </c>
      <c r="G33" s="3">
        <f t="shared" si="8"/>
        <v>70</v>
      </c>
    </row>
    <row r="34" spans="1:7">
      <c r="C34" s="16" t="s">
        <v>23</v>
      </c>
      <c r="D34" s="3">
        <f>SUM(D28:D33)</f>
        <v>500</v>
      </c>
      <c r="E34" s="11">
        <f>SUM(E28:E33)</f>
        <v>209970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5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コード表</vt:lpstr>
      <vt:lpstr>１日の販売記録表</vt:lpstr>
      <vt:lpstr>報告書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上原	千夏</cp:lastModifiedBy>
  <cp:lastPrinted>2023-12-16T10:38:10Z</cp:lastPrinted>
  <dcterms:created xsi:type="dcterms:W3CDTF">2023-12-11T13:19:53Z</dcterms:created>
  <dcterms:modified xsi:type="dcterms:W3CDTF">2024-03-26T15:55:49Z</dcterms:modified>
</cp:coreProperties>
</file>